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90" windowWidth="15180" windowHeight="12675" activeTab="0"/>
  </bookViews>
  <sheets>
    <sheet name="Parameters" sheetId="1" r:id="rId1"/>
    <sheet name="a" sheetId="2" r:id="rId2"/>
  </sheets>
  <definedNames/>
  <calcPr fullCalcOnLoad="1"/>
</workbook>
</file>

<file path=xl/comments1.xml><?xml version="1.0" encoding="utf-8"?>
<comments xmlns="http://schemas.openxmlformats.org/spreadsheetml/2006/main">
  <authors>
    <author> </author>
  </authors>
  <commentList>
    <comment ref="B12" authorId="0">
      <text>
        <r>
          <rPr>
            <sz val="8"/>
            <rFont val="Tahoma"/>
            <family val="0"/>
          </rPr>
          <t xml:space="preserve">low level should be under 0.5 x  high level </t>
        </r>
      </text>
    </comment>
    <comment ref="B16" authorId="0">
      <text>
        <r>
          <rPr>
            <sz val="8"/>
            <rFont val="Tahoma"/>
            <family val="0"/>
          </rPr>
          <t xml:space="preserve">low level should be under 0.5 x  high level </t>
        </r>
      </text>
    </comment>
    <comment ref="E12" authorId="0">
      <text>
        <r>
          <rPr>
            <sz val="8"/>
            <rFont val="Tahoma"/>
            <family val="0"/>
          </rPr>
          <t>*output voltage has to be bigger then the product (√2 x Acin high level) !</t>
        </r>
      </text>
    </comment>
    <comment ref="E16" authorId="0">
      <text>
        <r>
          <rPr>
            <sz val="8"/>
            <rFont val="Tahoma"/>
            <family val="0"/>
          </rPr>
          <t>*output voltage has to be bigger then the product (√2 x Acin high level) !</t>
        </r>
      </text>
    </comment>
  </commentList>
</comments>
</file>

<file path=xl/sharedStrings.xml><?xml version="1.0" encoding="utf-8"?>
<sst xmlns="http://schemas.openxmlformats.org/spreadsheetml/2006/main" count="89" uniqueCount="33">
  <si>
    <t>Coil Calculator</t>
  </si>
  <si>
    <t>input parameters</t>
  </si>
  <si>
    <t>PE4201</t>
  </si>
  <si>
    <t>PE4301</t>
  </si>
  <si>
    <r>
      <t>I</t>
    </r>
    <r>
      <rPr>
        <sz val="8"/>
        <rFont val="Arial"/>
        <family val="2"/>
      </rPr>
      <t xml:space="preserve">ACin_LL </t>
    </r>
    <r>
      <rPr>
        <sz val="10"/>
        <rFont val="Arial"/>
        <family val="2"/>
      </rPr>
      <t>(A)</t>
    </r>
  </si>
  <si>
    <r>
      <t>I</t>
    </r>
    <r>
      <rPr>
        <sz val="8"/>
        <rFont val="Arial"/>
        <family val="2"/>
      </rPr>
      <t xml:space="preserve">ACin_HL </t>
    </r>
    <r>
      <rPr>
        <sz val="10"/>
        <rFont val="Arial"/>
        <family val="2"/>
      </rPr>
      <t>(A)</t>
    </r>
  </si>
  <si>
    <r>
      <t>I</t>
    </r>
    <r>
      <rPr>
        <sz val="8"/>
        <rFont val="Arial"/>
        <family val="2"/>
      </rPr>
      <t xml:space="preserve">pk_LL </t>
    </r>
    <r>
      <rPr>
        <sz val="10"/>
        <rFont val="Arial"/>
        <family val="2"/>
      </rPr>
      <t>(A)</t>
    </r>
  </si>
  <si>
    <r>
      <t>I</t>
    </r>
    <r>
      <rPr>
        <sz val="8"/>
        <rFont val="Arial"/>
        <family val="2"/>
      </rPr>
      <t xml:space="preserve">pk_HL </t>
    </r>
    <r>
      <rPr>
        <sz val="10"/>
        <rFont val="Arial"/>
        <family val="2"/>
      </rPr>
      <t>(A)</t>
    </r>
  </si>
  <si>
    <r>
      <t>max P</t>
    </r>
    <r>
      <rPr>
        <sz val="8"/>
        <rFont val="Arial"/>
        <family val="2"/>
      </rPr>
      <t>in</t>
    </r>
    <r>
      <rPr>
        <sz val="10"/>
        <rFont val="Arial"/>
        <family val="2"/>
      </rPr>
      <t xml:space="preserve"> (W)</t>
    </r>
    <r>
      <rPr>
        <sz val="8"/>
        <rFont val="Arial"/>
        <family val="2"/>
      </rPr>
      <t xml:space="preserve"> low level (</t>
    </r>
    <r>
      <rPr>
        <sz val="10"/>
        <rFont val="Arial"/>
        <family val="2"/>
      </rPr>
      <t>Outpu</t>
    </r>
    <r>
      <rPr>
        <sz val="8"/>
        <rFont val="Arial"/>
        <family val="2"/>
      </rPr>
      <t xml:space="preserve">t_LL </t>
    </r>
    <r>
      <rPr>
        <sz val="10"/>
        <rFont val="Arial"/>
        <family val="2"/>
      </rPr>
      <t>= 0,66* P</t>
    </r>
    <r>
      <rPr>
        <sz val="8"/>
        <rFont val="Arial"/>
        <family val="2"/>
      </rPr>
      <t>HL)</t>
    </r>
  </si>
  <si>
    <r>
      <t>max P</t>
    </r>
    <r>
      <rPr>
        <sz val="8"/>
        <rFont val="Arial"/>
        <family val="2"/>
      </rPr>
      <t xml:space="preserve">in </t>
    </r>
    <r>
      <rPr>
        <sz val="10"/>
        <rFont val="Arial"/>
        <family val="2"/>
      </rPr>
      <t>(W)</t>
    </r>
    <r>
      <rPr>
        <sz val="8"/>
        <rFont val="Arial"/>
        <family val="2"/>
      </rPr>
      <t xml:space="preserve">                high level</t>
    </r>
  </si>
  <si>
    <r>
      <t>∆I</t>
    </r>
    <r>
      <rPr>
        <sz val="8"/>
        <rFont val="Arial"/>
        <family val="2"/>
      </rPr>
      <t xml:space="preserve">LL </t>
    </r>
    <r>
      <rPr>
        <sz val="10"/>
        <rFont val="Arial"/>
        <family val="2"/>
      </rPr>
      <t>(A)</t>
    </r>
    <r>
      <rPr>
        <sz val="8"/>
        <rFont val="Arial"/>
        <family val="2"/>
      </rPr>
      <t xml:space="preserve">            ripple Current</t>
    </r>
  </si>
  <si>
    <r>
      <t>∆I</t>
    </r>
    <r>
      <rPr>
        <sz val="8"/>
        <rFont val="Arial"/>
        <family val="2"/>
      </rPr>
      <t xml:space="preserve">LH </t>
    </r>
    <r>
      <rPr>
        <sz val="10"/>
        <rFont val="Arial"/>
        <family val="2"/>
      </rPr>
      <t xml:space="preserve">(A) </t>
    </r>
    <r>
      <rPr>
        <sz val="8"/>
        <rFont val="Arial"/>
        <family val="2"/>
      </rPr>
      <t xml:space="preserve">              ripple Current</t>
    </r>
  </si>
  <si>
    <r>
      <t>D</t>
    </r>
    <r>
      <rPr>
        <sz val="8"/>
        <rFont val="Arial"/>
        <family val="2"/>
      </rPr>
      <t>_LL             duty cycle</t>
    </r>
  </si>
  <si>
    <r>
      <t>D</t>
    </r>
    <r>
      <rPr>
        <sz val="8"/>
        <rFont val="Arial"/>
        <family val="2"/>
      </rPr>
      <t>_LH               duty cycle</t>
    </r>
  </si>
  <si>
    <t>Inductor (mH) low level 40kHz</t>
  </si>
  <si>
    <t>Inductor (mH) high level 40kHz</t>
  </si>
  <si>
    <t>Excel- Sheet for calculating PFC with PE4201 or PE4301</t>
  </si>
  <si>
    <r>
      <t>AC</t>
    </r>
    <r>
      <rPr>
        <sz val="8"/>
        <rFont val="Arial"/>
        <family val="2"/>
      </rPr>
      <t>in</t>
    </r>
    <r>
      <rPr>
        <sz val="10"/>
        <rFont val="Arial"/>
        <family val="0"/>
      </rPr>
      <t xml:space="preserve">                   low Level (V)</t>
    </r>
  </si>
  <si>
    <r>
      <t>AC</t>
    </r>
    <r>
      <rPr>
        <sz val="8"/>
        <rFont val="Arial"/>
        <family val="2"/>
      </rPr>
      <t>in</t>
    </r>
    <r>
      <rPr>
        <sz val="10"/>
        <rFont val="Arial"/>
        <family val="0"/>
      </rPr>
      <t xml:space="preserve">                   high Level (V)</t>
    </r>
  </si>
  <si>
    <r>
      <t>designed output (W) by U</t>
    </r>
    <r>
      <rPr>
        <sz val="8"/>
        <rFont val="Arial"/>
        <family val="2"/>
      </rPr>
      <t>inmax</t>
    </r>
  </si>
  <si>
    <t>efficiecy (%)</t>
  </si>
  <si>
    <t>PFC-IC</t>
  </si>
  <si>
    <t>yello fields for adjusting parameters</t>
  </si>
  <si>
    <t>calculated parameters</t>
  </si>
  <si>
    <r>
      <t>R</t>
    </r>
    <r>
      <rPr>
        <sz val="8"/>
        <rFont val="Arial"/>
        <family val="2"/>
      </rPr>
      <t>s (Ω)     current sense</t>
    </r>
  </si>
  <si>
    <t>designed output voltage (V)*</t>
  </si>
  <si>
    <t>*output voltage has to be bigger then the product (√2 x Acin high level) !</t>
  </si>
  <si>
    <t>Min. output (V) -&gt;</t>
  </si>
  <si>
    <t>windings</t>
  </si>
  <si>
    <r>
      <t>A</t>
    </r>
    <r>
      <rPr>
        <sz val="8"/>
        <rFont val="Arial"/>
        <family val="2"/>
      </rPr>
      <t>L(nH/n²)</t>
    </r>
  </si>
  <si>
    <t>inductance (mH)</t>
  </si>
  <si>
    <t>Important Notice</t>
  </si>
  <si>
    <t xml:space="preserve">Productivity Engineering GmbH (PE) reserves the right to make corrections, modifications, enhancements, improvements, and other changes to its products and services at any time and to discontinue any product or service without notice. Customers should obtain the latest relevant information before placing orders and should verify that such information is current and complete. All products are sold subject to PE’s terms and conditions of sale supplied at the time of order acknowledgment. PE warrants performance of its hardware products to the specifications applicable at the time of sale in accordance with PE’s standard warranty. Testing and other quality control techniques are used to the extent PE deems necessary to support this warranty. Except where mandated by government requirements, testing of all parameters of each product is not necessarily performed. PE assumes no liability for applications assistance or customer product design. Customers are responsible for their products and applications using PE components. To minimize the risks associated with customer products and applications, customers should provide adequate design and operating safeguards. PE does not warrant or represent that any license, either express or implied, is granted under any PE patent right, copyright, mask work right, 
or other PE intellectual property right relating to any combination, machine, or process in which PE products or services are used. Information published by PE regarding third–party products or services does not constitute a 
license from PE to use such products or services or a warranty or endorsement thereof. Use of such information may require a license from a third party under the patents or other intellectual property of the third party, or a 
license from PE under the patents or other intellectual property of PE. Resale of PE products or services with statements different from or beyond the parameters stated by PE for that product or service voids all express and 
any implied warranties for the associated PE product or service and is an unfair and deceptive business practice. PE is not responsible or liable for any such statements.
© 2015 PE GmbH. All rights reserved.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</si>
</sst>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5">
    <font>
      <sz val="10"/>
      <name val="Arial"/>
      <family val="0"/>
    </font>
    <font>
      <sz val="8"/>
      <name val="Arial"/>
      <family val="0"/>
    </font>
    <font>
      <u val="single"/>
      <sz val="10"/>
      <color indexed="12"/>
      <name val="Arial"/>
      <family val="0"/>
    </font>
    <font>
      <u val="single"/>
      <sz val="10"/>
      <color indexed="36"/>
      <name val="Arial"/>
      <family val="0"/>
    </font>
    <font>
      <b/>
      <sz val="12"/>
      <name val="Arial"/>
      <family val="2"/>
    </font>
    <font>
      <b/>
      <sz val="10"/>
      <name val="Arial"/>
      <family val="2"/>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5"/>
      <color indexed="56"/>
      <name val="Calibri"/>
      <family val="0"/>
    </font>
    <font>
      <sz val="16"/>
      <color indexed="56"/>
      <name val="Calibri"/>
      <family val="0"/>
    </font>
    <font>
      <sz val="16"/>
      <color indexed="56"/>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indexed="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27">
    <xf numFmtId="0" fontId="0" fillId="0" borderId="0" xfId="0" applyAlignment="1">
      <alignment/>
    </xf>
    <xf numFmtId="0" fontId="0" fillId="0" borderId="10" xfId="0" applyBorder="1" applyAlignment="1">
      <alignment/>
    </xf>
    <xf numFmtId="0" fontId="0" fillId="33" borderId="10" xfId="0" applyFill="1" applyBorder="1" applyAlignment="1">
      <alignment horizontal="left" vertical="justify"/>
    </xf>
    <xf numFmtId="0" fontId="4" fillId="0" borderId="10" xfId="0" applyFont="1" applyBorder="1" applyAlignment="1">
      <alignment/>
    </xf>
    <xf numFmtId="0" fontId="0" fillId="0" borderId="11" xfId="0" applyBorder="1" applyAlignment="1">
      <alignment/>
    </xf>
    <xf numFmtId="0" fontId="0" fillId="34" borderId="10" xfId="0" applyFill="1" applyBorder="1" applyAlignment="1">
      <alignment/>
    </xf>
    <xf numFmtId="0" fontId="0" fillId="35" borderId="10" xfId="0" applyFill="1" applyBorder="1" applyAlignment="1">
      <alignment horizontal="left" vertical="justify"/>
    </xf>
    <xf numFmtId="2" fontId="0" fillId="36" borderId="10" xfId="0" applyNumberFormat="1" applyFill="1" applyBorder="1" applyAlignment="1">
      <alignment/>
    </xf>
    <xf numFmtId="164" fontId="0" fillId="36" borderId="10" xfId="0" applyNumberFormat="1" applyFill="1" applyBorder="1" applyAlignment="1">
      <alignment/>
    </xf>
    <xf numFmtId="0" fontId="0" fillId="36" borderId="10" xfId="0" applyFill="1" applyBorder="1" applyAlignment="1">
      <alignment/>
    </xf>
    <xf numFmtId="0" fontId="0" fillId="37" borderId="10" xfId="0" applyFill="1" applyBorder="1" applyAlignment="1">
      <alignment/>
    </xf>
    <xf numFmtId="2" fontId="0" fillId="38" borderId="12" xfId="0" applyNumberFormat="1" applyFill="1" applyBorder="1" applyAlignment="1">
      <alignment/>
    </xf>
    <xf numFmtId="0" fontId="5" fillId="38" borderId="13" xfId="0" applyFont="1" applyFill="1" applyBorder="1" applyAlignment="1">
      <alignment horizontal="right"/>
    </xf>
    <xf numFmtId="0" fontId="0" fillId="38" borderId="13" xfId="0" applyFill="1" applyBorder="1" applyAlignment="1">
      <alignment/>
    </xf>
    <xf numFmtId="0" fontId="0" fillId="38" borderId="14" xfId="0" applyFill="1" applyBorder="1" applyAlignment="1">
      <alignment/>
    </xf>
    <xf numFmtId="0" fontId="0" fillId="38" borderId="12" xfId="0" applyFill="1" applyBorder="1" applyAlignment="1">
      <alignment/>
    </xf>
    <xf numFmtId="0" fontId="0" fillId="38" borderId="10" xfId="0" applyFill="1" applyBorder="1" applyAlignment="1">
      <alignment horizontal="left" vertical="justify"/>
    </xf>
    <xf numFmtId="0" fontId="0" fillId="0" borderId="13" xfId="0" applyBorder="1" applyAlignment="1">
      <alignment/>
    </xf>
    <xf numFmtId="0" fontId="0" fillId="0" borderId="12" xfId="0" applyBorder="1" applyAlignment="1">
      <alignment/>
    </xf>
    <xf numFmtId="0" fontId="0" fillId="39" borderId="12" xfId="0" applyFill="1" applyBorder="1" applyAlignment="1">
      <alignment/>
    </xf>
    <xf numFmtId="0" fontId="5" fillId="0" borderId="13" xfId="0" applyFont="1" applyBorder="1" applyAlignment="1">
      <alignment horizontal="left" vertical="top"/>
    </xf>
    <xf numFmtId="0" fontId="5" fillId="0" borderId="12" xfId="0" applyFont="1" applyBorder="1" applyAlignment="1">
      <alignment horizontal="left" vertical="top"/>
    </xf>
    <xf numFmtId="0" fontId="1" fillId="0" borderId="13" xfId="0" applyFont="1" applyBorder="1" applyAlignment="1">
      <alignment wrapText="1"/>
    </xf>
    <xf numFmtId="0" fontId="1" fillId="0" borderId="14"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2" xfId="0" applyFont="1" applyBorder="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15</xdr:col>
      <xdr:colOff>19050</xdr:colOff>
      <xdr:row>10</xdr:row>
      <xdr:rowOff>314325</xdr:rowOff>
    </xdr:to>
    <xdr:pic>
      <xdr:nvPicPr>
        <xdr:cNvPr id="1" name="Grafik 2"/>
        <xdr:cNvPicPr preferRelativeResize="1">
          <a:picLocks noChangeAspect="1"/>
        </xdr:cNvPicPr>
      </xdr:nvPicPr>
      <xdr:blipFill>
        <a:blip r:embed="rId1"/>
        <a:srcRect l="11335" b="81802"/>
        <a:stretch>
          <a:fillRect/>
        </a:stretch>
      </xdr:blipFill>
      <xdr:spPr>
        <a:xfrm>
          <a:off x="5438775" y="0"/>
          <a:ext cx="6705600" cy="1943100"/>
        </a:xfrm>
        <a:prstGeom prst="rect">
          <a:avLst/>
        </a:prstGeom>
        <a:noFill/>
        <a:ln w="9525" cmpd="sng">
          <a:noFill/>
        </a:ln>
      </xdr:spPr>
    </xdr:pic>
    <xdr:clientData/>
  </xdr:twoCellAnchor>
  <xdr:twoCellAnchor>
    <xdr:from>
      <xdr:col>0</xdr:col>
      <xdr:colOff>0</xdr:colOff>
      <xdr:row>0</xdr:row>
      <xdr:rowOff>0</xdr:rowOff>
    </xdr:from>
    <xdr:to>
      <xdr:col>4</xdr:col>
      <xdr:colOff>809625</xdr:colOff>
      <xdr:row>10</xdr:row>
      <xdr:rowOff>314325</xdr:rowOff>
    </xdr:to>
    <xdr:pic>
      <xdr:nvPicPr>
        <xdr:cNvPr id="2" name="Grafik 2"/>
        <xdr:cNvPicPr preferRelativeResize="1">
          <a:picLocks noChangeAspect="1"/>
        </xdr:cNvPicPr>
      </xdr:nvPicPr>
      <xdr:blipFill>
        <a:blip r:embed="rId1"/>
        <a:srcRect l="10075" r="28715" b="81802"/>
        <a:stretch>
          <a:fillRect/>
        </a:stretch>
      </xdr:blipFill>
      <xdr:spPr>
        <a:xfrm>
          <a:off x="0" y="0"/>
          <a:ext cx="4629150" cy="1943100"/>
        </a:xfrm>
        <a:prstGeom prst="rect">
          <a:avLst/>
        </a:prstGeom>
        <a:noFill/>
        <a:ln w="9525" cmpd="sng">
          <a:noFill/>
        </a:ln>
      </xdr:spPr>
    </xdr:pic>
    <xdr:clientData/>
  </xdr:twoCellAnchor>
  <xdr:twoCellAnchor>
    <xdr:from>
      <xdr:col>2</xdr:col>
      <xdr:colOff>390525</xdr:colOff>
      <xdr:row>0</xdr:row>
      <xdr:rowOff>0</xdr:rowOff>
    </xdr:from>
    <xdr:to>
      <xdr:col>7</xdr:col>
      <xdr:colOff>190500</xdr:colOff>
      <xdr:row>10</xdr:row>
      <xdr:rowOff>314325</xdr:rowOff>
    </xdr:to>
    <xdr:pic>
      <xdr:nvPicPr>
        <xdr:cNvPr id="3" name="Grafik 2"/>
        <xdr:cNvPicPr preferRelativeResize="1">
          <a:picLocks noChangeAspect="1"/>
        </xdr:cNvPicPr>
      </xdr:nvPicPr>
      <xdr:blipFill>
        <a:blip r:embed="rId1"/>
        <a:srcRect l="10075" r="28715" b="81802"/>
        <a:stretch>
          <a:fillRect/>
        </a:stretch>
      </xdr:blipFill>
      <xdr:spPr>
        <a:xfrm>
          <a:off x="2000250" y="0"/>
          <a:ext cx="4629150" cy="1943100"/>
        </a:xfrm>
        <a:prstGeom prst="rect">
          <a:avLst/>
        </a:prstGeom>
        <a:noFill/>
        <a:ln w="9525" cmpd="sng">
          <a:noFill/>
        </a:ln>
      </xdr:spPr>
    </xdr:pic>
    <xdr:clientData/>
  </xdr:twoCellAnchor>
  <xdr:twoCellAnchor>
    <xdr:from>
      <xdr:col>0</xdr:col>
      <xdr:colOff>76200</xdr:colOff>
      <xdr:row>2</xdr:row>
      <xdr:rowOff>114300</xdr:rowOff>
    </xdr:from>
    <xdr:to>
      <xdr:col>4</xdr:col>
      <xdr:colOff>762000</xdr:colOff>
      <xdr:row>8</xdr:row>
      <xdr:rowOff>123825</xdr:rowOff>
    </xdr:to>
    <xdr:sp>
      <xdr:nvSpPr>
        <xdr:cNvPr id="4" name="Text Box 8"/>
        <xdr:cNvSpPr txBox="1">
          <a:spLocks noChangeArrowheads="1"/>
        </xdr:cNvSpPr>
      </xdr:nvSpPr>
      <xdr:spPr>
        <a:xfrm>
          <a:off x="76200" y="438150"/>
          <a:ext cx="4505325" cy="981075"/>
        </a:xfrm>
        <a:prstGeom prst="rect">
          <a:avLst/>
        </a:prstGeom>
        <a:noFill/>
        <a:ln w="9525" cmpd="sng">
          <a:noFill/>
        </a:ln>
      </xdr:spPr>
      <xdr:txBody>
        <a:bodyPr vertOverflow="clip" wrap="square"/>
        <a:p>
          <a:pPr algn="l">
            <a:defRPr/>
          </a:pPr>
          <a:r>
            <a:rPr lang="en-US" cap="none" sz="2500" b="0" i="0" u="none" baseline="0">
              <a:solidFill>
                <a:srgbClr val="003366"/>
              </a:solidFill>
              <a:latin typeface="Calibri"/>
              <a:ea typeface="Calibri"/>
              <a:cs typeface="Calibri"/>
            </a:rPr>
            <a:t>PE4201/PE4301
</a:t>
          </a:r>
          <a:r>
            <a:rPr lang="en-US" cap="none" sz="1600" b="0" i="0" u="none" baseline="0">
              <a:solidFill>
                <a:srgbClr val="003366"/>
              </a:solidFill>
              <a:latin typeface="Calibri"/>
              <a:ea typeface="Calibri"/>
              <a:cs typeface="Calibri"/>
            </a:rPr>
            <a:t>PFC Application calculation sheet
</a:t>
          </a:r>
          <a:r>
            <a:rPr lang="en-US" cap="none" sz="1600" b="0" i="0" u="none" baseline="0">
              <a:solidFill>
                <a:srgbClr val="003366"/>
              </a:solidFill>
              <a:latin typeface="Calibri"/>
              <a:ea typeface="Calibri"/>
              <a:cs typeface="Calibri"/>
            </a:rPr>
            <a:t>for PE4201 and PE4301</a:t>
          </a:r>
          <a:r>
            <a:rPr lang="en-US" cap="none" sz="1600" b="0" i="0" u="none" baseline="0">
              <a:solidFill>
                <a:srgbClr val="003366"/>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1:O30"/>
  <sheetViews>
    <sheetView tabSelected="1" zoomScalePageLayoutView="0" workbookViewId="0" topLeftCell="A4">
      <selection activeCell="H25" sqref="H25"/>
    </sheetView>
  </sheetViews>
  <sheetFormatPr defaultColWidth="11.421875" defaultRowHeight="12.75"/>
  <cols>
    <col min="2" max="2" width="12.7109375" style="0" customWidth="1"/>
    <col min="3" max="3" width="16.8515625" style="0" customWidth="1"/>
    <col min="4" max="4" width="16.28125" style="0" customWidth="1"/>
    <col min="5" max="5" width="13.8515625" style="0" customWidth="1"/>
    <col min="6" max="6" width="10.421875" style="0" customWidth="1"/>
    <col min="7" max="7" width="15.00390625" style="0" customWidth="1"/>
    <col min="8" max="8" width="12.7109375" style="0" customWidth="1"/>
    <col min="9" max="9" width="10.421875" style="0" customWidth="1"/>
    <col min="10" max="10" width="10.57421875" style="0" customWidth="1"/>
    <col min="11" max="12" width="10.140625" style="0" customWidth="1"/>
    <col min="13" max="13" width="10.421875" style="0" customWidth="1"/>
    <col min="14" max="14" width="10.57421875" style="0" customWidth="1"/>
    <col min="15" max="15" width="10.28125" style="0" customWidth="1"/>
    <col min="19" max="19" width="10.28125" style="0" customWidth="1"/>
  </cols>
  <sheetData>
    <row r="10" ht="13.5" thickBot="1"/>
    <row r="11" spans="1:15" ht="38.25" customHeight="1" thickBot="1">
      <c r="A11" s="2" t="s">
        <v>21</v>
      </c>
      <c r="B11" s="2" t="s">
        <v>17</v>
      </c>
      <c r="C11" s="2" t="s">
        <v>18</v>
      </c>
      <c r="D11" s="2" t="s">
        <v>19</v>
      </c>
      <c r="E11" s="16" t="s">
        <v>25</v>
      </c>
      <c r="F11" s="2" t="s">
        <v>20</v>
      </c>
      <c r="G11" s="6" t="s">
        <v>8</v>
      </c>
      <c r="H11" s="6" t="s">
        <v>9</v>
      </c>
      <c r="I11" s="6" t="s">
        <v>4</v>
      </c>
      <c r="J11" s="6" t="s">
        <v>5</v>
      </c>
      <c r="K11" s="6" t="s">
        <v>6</v>
      </c>
      <c r="L11" s="6" t="s">
        <v>7</v>
      </c>
      <c r="M11" s="6" t="s">
        <v>14</v>
      </c>
      <c r="N11" s="6" t="s">
        <v>15</v>
      </c>
      <c r="O11" s="6" t="s">
        <v>24</v>
      </c>
    </row>
    <row r="12" spans="1:15" ht="13.5" thickBot="1">
      <c r="A12" s="10" t="s">
        <v>2</v>
      </c>
      <c r="B12" s="5">
        <v>110</v>
      </c>
      <c r="C12" s="5">
        <v>265</v>
      </c>
      <c r="D12" s="5">
        <v>80</v>
      </c>
      <c r="E12" s="5">
        <v>400</v>
      </c>
      <c r="F12" s="5">
        <v>90</v>
      </c>
      <c r="G12" s="7">
        <f>a!$G$3</f>
        <v>58.66666666666667</v>
      </c>
      <c r="H12" s="7">
        <f>a!$H$3</f>
        <v>88.88888888888889</v>
      </c>
      <c r="I12" s="7">
        <f>a!$I$3</f>
        <v>0.5333333333333333</v>
      </c>
      <c r="J12" s="7">
        <f>a!$J$3</f>
        <v>0.3354297693920335</v>
      </c>
      <c r="K12" s="7">
        <f>a!$K$3</f>
        <v>1.5084944665313014</v>
      </c>
      <c r="L12" s="7">
        <f>a!$L$3</f>
        <v>0.948738658195787</v>
      </c>
      <c r="M12" s="8">
        <f>a!$M$3</f>
        <v>1.5878481420882842</v>
      </c>
      <c r="N12" s="8">
        <f>a!$N$3</f>
        <v>0.737201713306455</v>
      </c>
      <c r="O12" s="7">
        <f>a!$O$3</f>
        <v>0.14584077361972542</v>
      </c>
    </row>
    <row r="13" spans="1:15" ht="13.5" thickBot="1">
      <c r="A13" s="4"/>
      <c r="B13" s="4"/>
      <c r="C13" s="4"/>
      <c r="D13" s="12" t="s">
        <v>27</v>
      </c>
      <c r="E13" s="11">
        <f>SUM(C12*(2^0.5))</f>
        <v>374.7665940288702</v>
      </c>
      <c r="F13" s="4"/>
      <c r="G13" s="4"/>
      <c r="H13" s="4"/>
      <c r="I13" s="4"/>
      <c r="J13" s="4"/>
      <c r="K13" s="4"/>
      <c r="L13" s="4"/>
      <c r="M13" s="4"/>
      <c r="N13" s="4"/>
      <c r="O13" s="4"/>
    </row>
    <row r="14" ht="13.5" thickBot="1"/>
    <row r="15" spans="1:15" ht="51.75" thickBot="1">
      <c r="A15" s="2" t="s">
        <v>21</v>
      </c>
      <c r="B15" s="2" t="s">
        <v>17</v>
      </c>
      <c r="C15" s="2" t="s">
        <v>18</v>
      </c>
      <c r="D15" s="2" t="s">
        <v>19</v>
      </c>
      <c r="E15" s="16" t="s">
        <v>25</v>
      </c>
      <c r="F15" s="2" t="s">
        <v>20</v>
      </c>
      <c r="G15" s="6" t="s">
        <v>8</v>
      </c>
      <c r="H15" s="6" t="s">
        <v>9</v>
      </c>
      <c r="I15" s="6" t="s">
        <v>4</v>
      </c>
      <c r="J15" s="6" t="s">
        <v>5</v>
      </c>
      <c r="K15" s="6" t="s">
        <v>10</v>
      </c>
      <c r="L15" s="6" t="s">
        <v>11</v>
      </c>
      <c r="M15" s="6" t="s">
        <v>6</v>
      </c>
      <c r="N15" s="6" t="s">
        <v>7</v>
      </c>
      <c r="O15" s="6" t="s">
        <v>12</v>
      </c>
    </row>
    <row r="16" spans="1:15" ht="13.5" thickBot="1">
      <c r="A16" s="10" t="s">
        <v>3</v>
      </c>
      <c r="B16" s="5">
        <v>110</v>
      </c>
      <c r="C16" s="5">
        <v>230</v>
      </c>
      <c r="D16" s="5">
        <v>10</v>
      </c>
      <c r="E16" s="5">
        <v>340</v>
      </c>
      <c r="F16" s="5">
        <v>92</v>
      </c>
      <c r="G16" s="7">
        <f>a!$G$14</f>
        <v>5.434782608695652</v>
      </c>
      <c r="H16" s="7">
        <f>a!$H$14</f>
        <v>10.869565217391305</v>
      </c>
      <c r="I16" s="7">
        <f>a!$I$14</f>
        <v>0.04940711462450593</v>
      </c>
      <c r="J16" s="7">
        <f>a!$J$14</f>
        <v>0.04725897920604915</v>
      </c>
      <c r="K16" s="7">
        <f>a!$K$14</f>
        <v>0.013974442315939677</v>
      </c>
      <c r="L16" s="7">
        <f>a!$L$14</f>
        <v>0.01336685786742056</v>
      </c>
      <c r="M16" s="7">
        <f>a!$M$14</f>
        <v>0.07685943273766821</v>
      </c>
      <c r="N16" s="7">
        <f>a!$N$14</f>
        <v>0.07351771827081308</v>
      </c>
      <c r="O16" s="7">
        <f>a!$O$14</f>
        <v>0.5617929806731254</v>
      </c>
    </row>
    <row r="17" spans="4:5" ht="13.5" thickBot="1">
      <c r="D17" s="12" t="s">
        <v>27</v>
      </c>
      <c r="E17" s="11">
        <f>SUM(C16*(2^0.5))</f>
        <v>325.2691193458119</v>
      </c>
    </row>
    <row r="18" ht="13.5" thickBot="1"/>
    <row r="19" spans="12:15" ht="51.75" thickBot="1">
      <c r="L19" s="6" t="s">
        <v>13</v>
      </c>
      <c r="M19" s="6" t="s">
        <v>14</v>
      </c>
      <c r="N19" s="6" t="s">
        <v>15</v>
      </c>
      <c r="O19" s="6" t="s">
        <v>24</v>
      </c>
    </row>
    <row r="20" spans="1:15" ht="13.5" thickBot="1">
      <c r="A20" s="9"/>
      <c r="B20" t="s">
        <v>23</v>
      </c>
      <c r="L20" s="7">
        <f>a!$P$14</f>
        <v>0.08374895958926233</v>
      </c>
      <c r="M20" s="8">
        <f>a!$Q$14</f>
        <v>156.34698652133076</v>
      </c>
      <c r="N20" s="8">
        <f>a!$R$14</f>
        <v>50.94867956612774</v>
      </c>
      <c r="O20" s="7">
        <f>a!$S$14</f>
        <v>12.36022653514085</v>
      </c>
    </row>
    <row r="21" spans="1:2" ht="13.5" thickBot="1">
      <c r="A21" s="5"/>
      <c r="B21" t="s">
        <v>1</v>
      </c>
    </row>
    <row r="23" ht="13.5" thickBot="1"/>
    <row r="24" spans="1:5" ht="13.5" thickBot="1">
      <c r="A24" s="25" t="s">
        <v>0</v>
      </c>
      <c r="B24" s="26"/>
      <c r="C24" s="17" t="s">
        <v>30</v>
      </c>
      <c r="D24" s="18"/>
      <c r="E24" s="5">
        <v>100</v>
      </c>
    </row>
    <row r="25" spans="3:5" ht="13.5" thickBot="1">
      <c r="C25" s="17" t="s">
        <v>29</v>
      </c>
      <c r="D25" s="18"/>
      <c r="E25" s="5">
        <v>1550</v>
      </c>
    </row>
    <row r="26" spans="3:5" ht="13.5" thickBot="1">
      <c r="C26" s="17" t="s">
        <v>28</v>
      </c>
      <c r="D26" s="19"/>
      <c r="E26" s="9">
        <f>SUM((E24*1000000/E25)^0.5)</f>
        <v>254.000254000381</v>
      </c>
    </row>
    <row r="29" ht="13.5" thickBot="1"/>
    <row r="30" spans="1:15" ht="141.75" customHeight="1" thickBot="1">
      <c r="A30" s="20" t="s">
        <v>31</v>
      </c>
      <c r="B30" s="21"/>
      <c r="C30" s="22" t="s">
        <v>32</v>
      </c>
      <c r="D30" s="23"/>
      <c r="E30" s="23"/>
      <c r="F30" s="23"/>
      <c r="G30" s="23"/>
      <c r="H30" s="23"/>
      <c r="I30" s="23"/>
      <c r="J30" s="23"/>
      <c r="K30" s="23"/>
      <c r="L30" s="23"/>
      <c r="M30" s="23"/>
      <c r="N30" s="23"/>
      <c r="O30" s="24"/>
    </row>
  </sheetData>
  <sheetProtection/>
  <mergeCells count="3">
    <mergeCell ref="A30:B30"/>
    <mergeCell ref="C30:O30"/>
    <mergeCell ref="A24:B24"/>
  </mergeCells>
  <printOptions/>
  <pageMargins left="0.7874015748031497" right="0.7874015748031497" top="0.984251968503937" bottom="0.984251968503937" header="0.5118110236220472" footer="0.5118110236220472"/>
  <pageSetup fitToHeight="1" fitToWidth="1"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dimension ref="A1:S18"/>
  <sheetViews>
    <sheetView zoomScalePageLayoutView="0" workbookViewId="0" topLeftCell="U1">
      <selection activeCell="W23" sqref="W23"/>
    </sheetView>
  </sheetViews>
  <sheetFormatPr defaultColWidth="11.421875" defaultRowHeight="12.75" outlineLevelCol="1"/>
  <cols>
    <col min="1" max="1" width="11.28125" style="0" hidden="1" customWidth="1" outlineLevel="1"/>
    <col min="2" max="20" width="0" style="0" hidden="1" customWidth="1" outlineLevel="1"/>
    <col min="21" max="21" width="11.421875" style="0" customWidth="1" collapsed="1"/>
  </cols>
  <sheetData>
    <row r="1" spans="1:15" ht="16.5" thickBot="1">
      <c r="A1" s="3" t="s">
        <v>16</v>
      </c>
      <c r="B1" s="3"/>
      <c r="C1" s="3"/>
      <c r="D1" s="3"/>
      <c r="E1" s="1"/>
      <c r="F1" s="1"/>
      <c r="G1" s="1"/>
      <c r="H1" s="1"/>
      <c r="I1" s="1"/>
      <c r="J1" s="1"/>
      <c r="K1" s="1"/>
      <c r="L1" s="1"/>
      <c r="M1" s="1"/>
      <c r="N1" s="1"/>
      <c r="O1" s="1"/>
    </row>
    <row r="2" spans="1:15" ht="50.25" thickBot="1">
      <c r="A2" s="2" t="s">
        <v>21</v>
      </c>
      <c r="B2" s="2" t="s">
        <v>17</v>
      </c>
      <c r="C2" s="2" t="s">
        <v>18</v>
      </c>
      <c r="D2" s="2" t="s">
        <v>19</v>
      </c>
      <c r="E2" s="16" t="s">
        <v>25</v>
      </c>
      <c r="F2" s="2" t="s">
        <v>20</v>
      </c>
      <c r="G2" s="6" t="s">
        <v>8</v>
      </c>
      <c r="H2" s="6" t="s">
        <v>9</v>
      </c>
      <c r="I2" s="6" t="s">
        <v>4</v>
      </c>
      <c r="J2" s="6" t="s">
        <v>5</v>
      </c>
      <c r="K2" s="6" t="s">
        <v>6</v>
      </c>
      <c r="L2" s="6" t="s">
        <v>7</v>
      </c>
      <c r="M2" s="6" t="s">
        <v>14</v>
      </c>
      <c r="N2" s="6" t="s">
        <v>15</v>
      </c>
      <c r="O2" s="6" t="s">
        <v>24</v>
      </c>
    </row>
    <row r="3" spans="1:15" ht="13.5" thickBot="1">
      <c r="A3" s="10" t="s">
        <v>2</v>
      </c>
      <c r="B3" s="5">
        <f>Parameters!$B$12</f>
        <v>110</v>
      </c>
      <c r="C3" s="5">
        <f>Parameters!$C$12</f>
        <v>265</v>
      </c>
      <c r="D3" s="5">
        <f>Parameters!$D$12</f>
        <v>80</v>
      </c>
      <c r="E3" s="5">
        <f>Parameters!$E$12</f>
        <v>400</v>
      </c>
      <c r="F3" s="5">
        <f>Parameters!$F$12</f>
        <v>90</v>
      </c>
      <c r="G3" s="7">
        <f>SUM((D3*0.66)/(F3/100))</f>
        <v>58.66666666666667</v>
      </c>
      <c r="H3" s="7">
        <f>SUM(D3/(F3/100))</f>
        <v>88.88888888888889</v>
      </c>
      <c r="I3" s="7">
        <f>SUM(G3)/B3</f>
        <v>0.5333333333333333</v>
      </c>
      <c r="J3" s="7">
        <f>SUM(H3/C3)</f>
        <v>0.3354297693920335</v>
      </c>
      <c r="K3" s="7">
        <f>SUM(2*2^0.5*I3)</f>
        <v>1.5084944665313014</v>
      </c>
      <c r="L3" s="7">
        <f>SUM(2*2^0.5*J3)</f>
        <v>0.948738658195787</v>
      </c>
      <c r="M3" s="8">
        <f>SUM(((E3+5)-((2^0.5)*B3))/(E3+5))*((2^0.5)*B3)/(K3*40)</f>
        <v>1.5878481420882842</v>
      </c>
      <c r="N3" s="8">
        <f>SUM(((E3+5)-((2^0.5)*C3))/(E3+5))*((2^0.5)*C3)/(L3)*(1/40)</f>
        <v>0.737201713306455</v>
      </c>
      <c r="O3" s="7">
        <f>SUM(0.22/K3)</f>
        <v>0.14584077361972542</v>
      </c>
    </row>
    <row r="4" spans="1:15" ht="13.5" thickBot="1">
      <c r="A4" s="4"/>
      <c r="B4" s="4"/>
      <c r="C4" s="4"/>
      <c r="D4" s="12" t="s">
        <v>27</v>
      </c>
      <c r="E4" s="11">
        <f>SUM(C3*(2^0.5))</f>
        <v>374.7665940288702</v>
      </c>
      <c r="F4" s="4"/>
      <c r="G4" s="4"/>
      <c r="H4" s="4"/>
      <c r="I4" s="4"/>
      <c r="J4" s="4"/>
      <c r="K4" s="4"/>
      <c r="L4" s="4"/>
      <c r="M4" s="4"/>
      <c r="N4" s="4"/>
      <c r="O4" s="4"/>
    </row>
    <row r="5" ht="13.5" thickBot="1"/>
    <row r="6" spans="5:9" ht="13.5" thickBot="1">
      <c r="E6" s="13" t="s">
        <v>26</v>
      </c>
      <c r="F6" s="14"/>
      <c r="G6" s="14"/>
      <c r="H6" s="14"/>
      <c r="I6" s="15"/>
    </row>
    <row r="12" ht="13.5" thickBot="1"/>
    <row r="13" spans="1:19" ht="50.25" thickBot="1">
      <c r="A13" s="2" t="s">
        <v>21</v>
      </c>
      <c r="B13" s="2" t="s">
        <v>17</v>
      </c>
      <c r="C13" s="2" t="s">
        <v>18</v>
      </c>
      <c r="D13" s="2" t="s">
        <v>19</v>
      </c>
      <c r="E13" s="16" t="s">
        <v>25</v>
      </c>
      <c r="F13" s="2" t="s">
        <v>20</v>
      </c>
      <c r="G13" s="6" t="s">
        <v>8</v>
      </c>
      <c r="H13" s="6" t="s">
        <v>9</v>
      </c>
      <c r="I13" s="6" t="s">
        <v>4</v>
      </c>
      <c r="J13" s="6" t="s">
        <v>5</v>
      </c>
      <c r="K13" s="6" t="s">
        <v>10</v>
      </c>
      <c r="L13" s="6" t="s">
        <v>11</v>
      </c>
      <c r="M13" s="6" t="s">
        <v>6</v>
      </c>
      <c r="N13" s="6" t="s">
        <v>7</v>
      </c>
      <c r="O13" s="6" t="s">
        <v>12</v>
      </c>
      <c r="P13" s="6" t="s">
        <v>13</v>
      </c>
      <c r="Q13" s="6" t="s">
        <v>14</v>
      </c>
      <c r="R13" s="6" t="s">
        <v>15</v>
      </c>
      <c r="S13" s="6" t="s">
        <v>24</v>
      </c>
    </row>
    <row r="14" spans="1:19" ht="13.5" thickBot="1">
      <c r="A14" s="10" t="s">
        <v>3</v>
      </c>
      <c r="B14" s="5">
        <f>Parameters!$B$16</f>
        <v>110</v>
      </c>
      <c r="C14" s="5">
        <v>230</v>
      </c>
      <c r="D14" s="5">
        <f>Parameters!$D$16</f>
        <v>10</v>
      </c>
      <c r="E14" s="5">
        <v>350</v>
      </c>
      <c r="F14" s="5">
        <f>Parameters!$F$16</f>
        <v>92</v>
      </c>
      <c r="G14" s="7">
        <f>SUM((D14*0.5)/(F14/100))</f>
        <v>5.434782608695652</v>
      </c>
      <c r="H14" s="7">
        <f>SUM(D14/(F14/100))</f>
        <v>10.869565217391305</v>
      </c>
      <c r="I14" s="7">
        <f>SUM(G14)/B14</f>
        <v>0.04940711462450593</v>
      </c>
      <c r="J14" s="7">
        <f>SUM(H14/C14)</f>
        <v>0.04725897920604915</v>
      </c>
      <c r="K14" s="7">
        <f>SUM(0.2*(2^0.5)*I14)</f>
        <v>0.013974442315939677</v>
      </c>
      <c r="L14" s="7">
        <f>SUM(0.2*(2^0.5)*J14)</f>
        <v>0.01336685786742056</v>
      </c>
      <c r="M14" s="7">
        <f>SUM(((2^0.5)*I14)+(K14/2))</f>
        <v>0.07685943273766821</v>
      </c>
      <c r="N14" s="7">
        <f>SUM(((2^0.5)*J14)+(L14/2))</f>
        <v>0.07351771827081308</v>
      </c>
      <c r="O14" s="7">
        <f>SUM(((E14+5)-((2^0.5)*B14)))/(E14+5)</f>
        <v>0.5617929806731254</v>
      </c>
      <c r="P14" s="7">
        <f>SUM(((E14+5)-((2^0.5)*C14)))/(E14+5)</f>
        <v>0.08374895958926233</v>
      </c>
      <c r="Q14" s="8">
        <f>SUM((2^0.5)*B14*O14)/(40*K14)</f>
        <v>156.34698652133076</v>
      </c>
      <c r="R14" s="8">
        <f>SUM((2^0.5)*C14*P14)/(40*L14)</f>
        <v>50.94867956612774</v>
      </c>
      <c r="S14" s="7">
        <f>SUM(0.95/M14)</f>
        <v>12.36022653514085</v>
      </c>
    </row>
    <row r="15" spans="4:5" ht="13.5" thickBot="1">
      <c r="D15" s="12" t="s">
        <v>27</v>
      </c>
      <c r="E15" s="11">
        <f>SUM(C14*(2^0.5))</f>
        <v>325.2691193458119</v>
      </c>
    </row>
    <row r="16" ht="13.5" thickBot="1"/>
    <row r="17" spans="1:9" ht="13.5" thickBot="1">
      <c r="A17" s="5"/>
      <c r="B17" t="s">
        <v>22</v>
      </c>
      <c r="E17" s="13" t="s">
        <v>26</v>
      </c>
      <c r="F17" s="14"/>
      <c r="G17" s="14"/>
      <c r="H17" s="14"/>
      <c r="I17" s="15"/>
    </row>
    <row r="18" spans="1:2" ht="13.5" thickBot="1">
      <c r="A18" s="9"/>
      <c r="B18" t="s">
        <v>23</v>
      </c>
    </row>
  </sheetData>
  <sheetProtection password="DA47" sheet="1" objects="1" scenarios="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 IC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Richter</dc:creator>
  <cp:keywords/>
  <dc:description/>
  <cp:lastModifiedBy>Rii</cp:lastModifiedBy>
  <cp:lastPrinted>2015-06-26T08:40:55Z</cp:lastPrinted>
  <dcterms:created xsi:type="dcterms:W3CDTF">2008-09-30T09:58:56Z</dcterms:created>
  <dcterms:modified xsi:type="dcterms:W3CDTF">2015-06-26T08:40:56Z</dcterms:modified>
  <cp:category/>
  <cp:version/>
  <cp:contentType/>
  <cp:contentStatus/>
</cp:coreProperties>
</file>